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ы, расходы" sheetId="4" r:id="rId1"/>
  </sheets>
  <calcPr calcId="124519"/>
</workbook>
</file>

<file path=xl/calcChain.xml><?xml version="1.0" encoding="utf-8"?>
<calcChain xmlns="http://schemas.openxmlformats.org/spreadsheetml/2006/main">
  <c r="I5" i="4"/>
  <c r="I24" s="1"/>
  <c r="I31" s="1"/>
  <c r="I27"/>
  <c r="I25" s="1"/>
  <c r="I21"/>
  <c r="I23"/>
  <c r="K23" s="1"/>
  <c r="I14"/>
  <c r="I13"/>
  <c r="K13" s="1"/>
  <c r="H28"/>
  <c r="H27"/>
  <c r="K27" s="1"/>
  <c r="K28"/>
  <c r="K29"/>
  <c r="K30"/>
  <c r="K26"/>
  <c r="K17"/>
  <c r="K18"/>
  <c r="K19"/>
  <c r="K20"/>
  <c r="K21"/>
  <c r="K22"/>
  <c r="K16"/>
  <c r="K7"/>
  <c r="K8"/>
  <c r="K9"/>
  <c r="K10"/>
  <c r="K11"/>
  <c r="K12"/>
  <c r="K14"/>
  <c r="K6"/>
  <c r="J31"/>
  <c r="J25"/>
  <c r="H24"/>
  <c r="J24"/>
  <c r="H15"/>
  <c r="J15"/>
  <c r="H5"/>
  <c r="J5"/>
  <c r="G28"/>
  <c r="F27"/>
  <c r="D27"/>
  <c r="D28"/>
  <c r="H81"/>
  <c r="I81"/>
  <c r="J81"/>
  <c r="H80"/>
  <c r="I80"/>
  <c r="J80"/>
  <c r="H78"/>
  <c r="I78"/>
  <c r="J78"/>
  <c r="H75"/>
  <c r="I75"/>
  <c r="J75"/>
  <c r="H72"/>
  <c r="I72"/>
  <c r="J72"/>
  <c r="H67"/>
  <c r="I67"/>
  <c r="J67"/>
  <c r="H64"/>
  <c r="I64"/>
  <c r="J64"/>
  <c r="H57"/>
  <c r="I57"/>
  <c r="J57"/>
  <c r="H52"/>
  <c r="I52"/>
  <c r="J52"/>
  <c r="H46"/>
  <c r="I46"/>
  <c r="J46"/>
  <c r="H44"/>
  <c r="I44"/>
  <c r="J44"/>
  <c r="K44"/>
  <c r="K37"/>
  <c r="K38"/>
  <c r="K39"/>
  <c r="K40"/>
  <c r="K41"/>
  <c r="K42"/>
  <c r="K43"/>
  <c r="K45"/>
  <c r="K47"/>
  <c r="K48"/>
  <c r="K49"/>
  <c r="K50"/>
  <c r="K51"/>
  <c r="K53"/>
  <c r="K54"/>
  <c r="K55"/>
  <c r="K56"/>
  <c r="K58"/>
  <c r="K59"/>
  <c r="K60"/>
  <c r="K61"/>
  <c r="K62"/>
  <c r="K63"/>
  <c r="K65"/>
  <c r="K66"/>
  <c r="K68"/>
  <c r="K69"/>
  <c r="K70"/>
  <c r="K71"/>
  <c r="K73"/>
  <c r="K74"/>
  <c r="K76"/>
  <c r="K77"/>
  <c r="K79"/>
  <c r="K36"/>
  <c r="C5"/>
  <c r="G15"/>
  <c r="E15"/>
  <c r="F15"/>
  <c r="D15"/>
  <c r="C15"/>
  <c r="I15" l="1"/>
  <c r="K15"/>
  <c r="K5"/>
  <c r="K24" s="1"/>
  <c r="H25"/>
  <c r="H31" s="1"/>
  <c r="C24"/>
  <c r="F5"/>
  <c r="E5"/>
  <c r="D5"/>
  <c r="G80"/>
  <c r="F80"/>
  <c r="E80"/>
  <c r="D80"/>
  <c r="C80"/>
  <c r="K80" s="1"/>
  <c r="G78"/>
  <c r="F78"/>
  <c r="E78"/>
  <c r="D78"/>
  <c r="C78"/>
  <c r="G75"/>
  <c r="F75"/>
  <c r="E75"/>
  <c r="D75"/>
  <c r="C75"/>
  <c r="K75" s="1"/>
  <c r="G72"/>
  <c r="F72"/>
  <c r="E72"/>
  <c r="D72"/>
  <c r="C72"/>
  <c r="G67"/>
  <c r="F67"/>
  <c r="E67"/>
  <c r="D67"/>
  <c r="C67"/>
  <c r="K67" s="1"/>
  <c r="G64"/>
  <c r="F64"/>
  <c r="E64"/>
  <c r="D64"/>
  <c r="C64"/>
  <c r="G57"/>
  <c r="F57"/>
  <c r="E57"/>
  <c r="D57"/>
  <c r="C57"/>
  <c r="K57" s="1"/>
  <c r="G52"/>
  <c r="F52"/>
  <c r="E52"/>
  <c r="D52"/>
  <c r="C52"/>
  <c r="K52" s="1"/>
  <c r="G46"/>
  <c r="F46"/>
  <c r="E46"/>
  <c r="D46"/>
  <c r="C46"/>
  <c r="K46" s="1"/>
  <c r="G44"/>
  <c r="F44"/>
  <c r="E44"/>
  <c r="D44"/>
  <c r="C44"/>
  <c r="E25"/>
  <c r="G25"/>
  <c r="F25"/>
  <c r="D25"/>
  <c r="C25"/>
  <c r="K25" l="1"/>
  <c r="K31" s="1"/>
  <c r="K78"/>
  <c r="K72"/>
  <c r="K64"/>
  <c r="G81"/>
  <c r="C81"/>
  <c r="F81"/>
  <c r="E81"/>
  <c r="D81"/>
  <c r="E24"/>
  <c r="E31" s="1"/>
  <c r="D24"/>
  <c r="D31" s="1"/>
  <c r="F24"/>
  <c r="F31" s="1"/>
  <c r="C31"/>
  <c r="K81" l="1"/>
  <c r="G5"/>
  <c r="G31" l="1"/>
  <c r="G24"/>
</calcChain>
</file>

<file path=xl/sharedStrings.xml><?xml version="1.0" encoding="utf-8"?>
<sst xmlns="http://schemas.openxmlformats.org/spreadsheetml/2006/main" count="190" uniqueCount="121">
  <si>
    <t>Решение</t>
  </si>
  <si>
    <t>ИТОГО</t>
  </si>
  <si>
    <t>руб.</t>
  </si>
  <si>
    <t>Раздел</t>
  </si>
  <si>
    <t>Подраздел</t>
  </si>
  <si>
    <t>Код бюджетной классификации</t>
  </si>
  <si>
    <t>Вид дохода</t>
  </si>
  <si>
    <t>000 1 00 00000 00 0000 110</t>
  </si>
  <si>
    <t>Налоговые доходы  всего, в том числе:</t>
  </si>
  <si>
    <t>000 1 01 02000 01 0000 110</t>
  </si>
  <si>
    <t>НДФЛ</t>
  </si>
  <si>
    <t>000 1 03 02000 01 0000 110</t>
  </si>
  <si>
    <t xml:space="preserve">Доходы от уплаты акцизов </t>
  </si>
  <si>
    <t>000 1 05 02000 02 0000 110</t>
  </si>
  <si>
    <t>ЕНВД</t>
  </si>
  <si>
    <t>000 1 05 03000 01 0000 110</t>
  </si>
  <si>
    <t xml:space="preserve">Сельскохозяйственный налог </t>
  </si>
  <si>
    <t>000 1 05 04000 02 0000 110</t>
  </si>
  <si>
    <t>Патент</t>
  </si>
  <si>
    <t>000 1 06 01000 00 0000 110</t>
  </si>
  <si>
    <t>Налог на имущество физ.лиц</t>
  </si>
  <si>
    <t>000 1 06 06000 00 0000 110</t>
  </si>
  <si>
    <t>Земельный налог</t>
  </si>
  <si>
    <t>000 1 08 00000 00 0000 110</t>
  </si>
  <si>
    <t>Государственная пошлина</t>
  </si>
  <si>
    <t>000 1 10 00000 00 0000 000</t>
  </si>
  <si>
    <t>Неналоговые доходы всего, в том числе:</t>
  </si>
  <si>
    <t>000 1 11 05000 00 0000 120</t>
  </si>
  <si>
    <t>Аренда земли</t>
  </si>
  <si>
    <t>000 1 14 06012 04 0000 430</t>
  </si>
  <si>
    <t>Продажа земли</t>
  </si>
  <si>
    <t>000 1 11 09000 00 0000 120</t>
  </si>
  <si>
    <t>000 1 14 02043 04 0000 410</t>
  </si>
  <si>
    <t>Продажа имущества</t>
  </si>
  <si>
    <t>000 1 12 01000 01 0000 120</t>
  </si>
  <si>
    <t>Плата за негативное воздействие на окруж.среду</t>
  </si>
  <si>
    <t xml:space="preserve">000 1 17 00000 00 0000 000 </t>
  </si>
  <si>
    <t>Прочие неналоговые доходы</t>
  </si>
  <si>
    <t>000 1 13 00000 00 0000 000</t>
  </si>
  <si>
    <t>Доходы от оказания платных услуг</t>
  </si>
  <si>
    <t>000 1 16 00000 00 0000 000</t>
  </si>
  <si>
    <t>Штрафы</t>
  </si>
  <si>
    <t>000 1 00 00000 00 0000 000</t>
  </si>
  <si>
    <t>Итого налоговые и неналоговые доходы</t>
  </si>
  <si>
    <t>000 2 00 00000 00 0000 000</t>
  </si>
  <si>
    <t>Безвозмездные поступления, в том числе</t>
  </si>
  <si>
    <t>000 2 02 10000 00 0000 150</t>
  </si>
  <si>
    <t>Дотации</t>
  </si>
  <si>
    <t>000 2 02 20000 00 0000 150</t>
  </si>
  <si>
    <t>Субсидии</t>
  </si>
  <si>
    <t>000 2 02 30000 00 0000 150</t>
  </si>
  <si>
    <t>Субвенции</t>
  </si>
  <si>
    <t xml:space="preserve"> 000 2 19 00000 00 0000 000</t>
  </si>
  <si>
    <t xml:space="preserve"> Возврат остатков субсидий, субвенций и иных межбюджетных трансфертов прошлых лет </t>
  </si>
  <si>
    <t>ВСЕГО ДОХОДОВ:</t>
  </si>
  <si>
    <t xml:space="preserve">Первоначальное </t>
  </si>
  <si>
    <t>РАСХОДЫ</t>
  </si>
  <si>
    <t>бюджетной классификации</t>
  </si>
  <si>
    <t>000 2 02 40000 04 0000 150</t>
  </si>
  <si>
    <t>Иные межбюджетные трансферты</t>
  </si>
  <si>
    <t>УСН</t>
  </si>
  <si>
    <t>000 1 05 01000 00 0000 110</t>
  </si>
  <si>
    <t>Уточненный план</t>
  </si>
  <si>
    <t>Аренда имущества</t>
  </si>
  <si>
    <t>Сведения о внесенных изменениях в решение Думы Дальнереченского городского округа от 16.12.2021 № 126 " О бюджете Дальнереченского городского округа на 2022 год и плановый период 2023-2024 г.г."</t>
  </si>
  <si>
    <t>№ 20 от 03.03.2022</t>
  </si>
  <si>
    <t>№ 27 от 31.03.2022</t>
  </si>
  <si>
    <t>№ 76 от 30.06.2022</t>
  </si>
  <si>
    <t>№ 93 от 30.08.2022</t>
  </si>
  <si>
    <t>№117 от 27.10.2022</t>
  </si>
  <si>
    <t>№ 128 от 22.12.2022</t>
  </si>
  <si>
    <t>Постановления АДГО</t>
  </si>
  <si>
    <t>№ 2203-па-2612-2022;        № 2226/1-па-27-12-2022; № 2229-па-28-12-2022;       № 2255-па-30-12-2022</t>
  </si>
  <si>
    <t>на 2022 год</t>
  </si>
  <si>
    <t>решение о бюджете на 2022 год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</si>
  <si>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</si>
  <si>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</si>
  <si>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</si>
  <si>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</si>
  <si>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</si>
  <si>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</si>
  <si>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</si>
  <si>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</si>
  <si>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</si>
  <si>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</si>
  <si>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0310</t>
  </si>
  <si>
    <t>0000</t>
  </si>
  <si>
    <t>0405</t>
  </si>
  <si>
    <t>0406</t>
  </si>
  <si>
    <t>0408</t>
  </si>
  <si>
    <t>0409</t>
  </si>
  <si>
    <t>0413</t>
  </si>
  <si>
    <t>0400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</si>
  <si>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</si>
  <si>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</si>
  <si>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</si>
  <si>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</si>
  <si>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</si>
  <si>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</si>
  <si>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</si>
  <si>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</si>
  <si>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</si>
  <si>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</si>
  <si>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</si>
  <si>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</si>
  <si>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</si>
  <si>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0804</t>
  </si>
  <si>
    <t>0801</t>
  </si>
  <si>
    <t>1001</t>
  </si>
  <si>
    <t>1003</t>
  </si>
  <si>
    <t>1004</t>
  </si>
  <si>
    <t>1006</t>
  </si>
  <si>
    <t>1000</t>
  </si>
  <si>
    <t>1100</t>
  </si>
  <si>
    <t>1101</t>
  </si>
  <si>
    <t>1102</t>
  </si>
  <si>
    <t>1201</t>
  </si>
  <si>
    <t>1202</t>
  </si>
  <si>
    <t>1200</t>
  </si>
  <si>
    <t>1301</t>
  </si>
  <si>
    <t>1300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</si>
</sst>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11" fillId="0" borderId="6" xfId="1" applyNumberFormat="1" applyFont="1" applyFill="1" applyBorder="1" applyAlignment="1">
      <alignment horizontal="center"/>
    </xf>
    <xf numFmtId="2" fontId="11" fillId="0" borderId="6" xfId="0" applyNumberFormat="1" applyFont="1" applyFill="1" applyBorder="1" applyAlignment="1">
      <alignment horizontal="center"/>
    </xf>
    <xf numFmtId="2" fontId="11" fillId="0" borderId="5" xfId="1" applyNumberFormat="1" applyFont="1" applyFill="1" applyBorder="1" applyAlignment="1">
      <alignment horizontal="center"/>
    </xf>
    <xf numFmtId="2" fontId="11" fillId="0" borderId="6" xfId="0" applyNumberFormat="1" applyFont="1" applyFill="1" applyBorder="1" applyAlignment="1"/>
    <xf numFmtId="49" fontId="3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2" fillId="2" borderId="6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12" fillId="2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" fontId="12" fillId="0" borderId="6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workbookViewId="0">
      <selection activeCell="I100" sqref="I100"/>
    </sheetView>
  </sheetViews>
  <sheetFormatPr defaultRowHeight="15"/>
  <cols>
    <col min="1" max="1" width="27.28515625" customWidth="1"/>
    <col min="2" max="2" width="29.85546875" style="3" customWidth="1"/>
    <col min="3" max="3" width="15.42578125" style="3" customWidth="1"/>
    <col min="4" max="4" width="14.28515625" style="3" customWidth="1"/>
    <col min="5" max="5" width="13.7109375" style="52" customWidth="1"/>
    <col min="6" max="6" width="13.42578125" style="52" customWidth="1"/>
    <col min="7" max="7" width="13.5703125" style="52" customWidth="1"/>
    <col min="8" max="9" width="13.5703125" style="3" customWidth="1"/>
    <col min="10" max="10" width="19.7109375" style="3" customWidth="1"/>
    <col min="11" max="11" width="16.5703125" style="52" customWidth="1"/>
    <col min="12" max="12" width="15.7109375" customWidth="1"/>
  </cols>
  <sheetData>
    <row r="1" spans="1:11" ht="30.75" customHeight="1">
      <c r="B1" s="29" t="s">
        <v>64</v>
      </c>
      <c r="C1" s="29"/>
      <c r="D1" s="29"/>
      <c r="E1" s="29"/>
      <c r="F1" s="29"/>
      <c r="G1" s="29"/>
      <c r="H1" s="19"/>
      <c r="I1" s="19"/>
      <c r="J1" s="19"/>
    </row>
    <row r="2" spans="1:11" ht="15.75" thickBot="1">
      <c r="K2" s="52" t="s">
        <v>2</v>
      </c>
    </row>
    <row r="3" spans="1:11" ht="22.5" customHeight="1">
      <c r="A3" s="25" t="s">
        <v>5</v>
      </c>
      <c r="B3" s="27" t="s">
        <v>6</v>
      </c>
      <c r="C3" s="1" t="s">
        <v>55</v>
      </c>
      <c r="D3" s="2" t="s">
        <v>0</v>
      </c>
      <c r="E3" s="53" t="s">
        <v>0</v>
      </c>
      <c r="F3" s="53" t="s">
        <v>0</v>
      </c>
      <c r="G3" s="53" t="s">
        <v>0</v>
      </c>
      <c r="H3" s="2" t="s">
        <v>0</v>
      </c>
      <c r="I3" s="2" t="s">
        <v>0</v>
      </c>
      <c r="J3" s="2" t="s">
        <v>71</v>
      </c>
      <c r="K3" s="56" t="s">
        <v>62</v>
      </c>
    </row>
    <row r="4" spans="1:11" s="4" customFormat="1" ht="54" customHeight="1" thickBot="1">
      <c r="A4" s="26"/>
      <c r="B4" s="28"/>
      <c r="C4" s="44" t="s">
        <v>74</v>
      </c>
      <c r="D4" s="48" t="s">
        <v>65</v>
      </c>
      <c r="E4" s="48" t="s">
        <v>66</v>
      </c>
      <c r="F4" s="48" t="s">
        <v>67</v>
      </c>
      <c r="G4" s="48" t="s">
        <v>68</v>
      </c>
      <c r="H4" s="15" t="s">
        <v>69</v>
      </c>
      <c r="I4" s="15" t="s">
        <v>70</v>
      </c>
      <c r="J4" s="15" t="s">
        <v>72</v>
      </c>
      <c r="K4" s="44" t="s">
        <v>73</v>
      </c>
    </row>
    <row r="5" spans="1:11" ht="31.5">
      <c r="A5" s="30" t="s">
        <v>7</v>
      </c>
      <c r="B5" s="31" t="s">
        <v>8</v>
      </c>
      <c r="C5" s="45">
        <f>C6+C7+C9+C10+C11+C12+C13+C14+C8</f>
        <v>477421000</v>
      </c>
      <c r="D5" s="49">
        <f t="shared" ref="D5:J5" si="0">D6+D7+D9+D10+D11+D12+D13+D14</f>
        <v>0</v>
      </c>
      <c r="E5" s="49">
        <f t="shared" si="0"/>
        <v>0</v>
      </c>
      <c r="F5" s="49">
        <f t="shared" si="0"/>
        <v>0</v>
      </c>
      <c r="G5" s="49">
        <f t="shared" si="0"/>
        <v>0</v>
      </c>
      <c r="H5" s="49">
        <f t="shared" si="0"/>
        <v>0</v>
      </c>
      <c r="I5" s="49">
        <f>I6+I7+I8+I9+I10+I11+I12+I13+I14</f>
        <v>14120323.16</v>
      </c>
      <c r="J5" s="49">
        <f t="shared" si="0"/>
        <v>0</v>
      </c>
      <c r="K5" s="49">
        <f>K6+K7+K9+K10+K11+K12+K13+K14+K8</f>
        <v>491541323.15999997</v>
      </c>
    </row>
    <row r="6" spans="1:11">
      <c r="A6" s="32" t="s">
        <v>9</v>
      </c>
      <c r="B6" s="33" t="s">
        <v>10</v>
      </c>
      <c r="C6" s="46">
        <v>390644000</v>
      </c>
      <c r="D6" s="50"/>
      <c r="E6" s="50"/>
      <c r="F6" s="50"/>
      <c r="G6" s="50"/>
      <c r="H6" s="18"/>
      <c r="I6" s="50">
        <v>1471959.96</v>
      </c>
      <c r="J6" s="50"/>
      <c r="K6" s="50">
        <f>C6+D6+E6+F6+G6+H6+I6+J6</f>
        <v>392115959.95999998</v>
      </c>
    </row>
    <row r="7" spans="1:11">
      <c r="A7" s="32" t="s">
        <v>11</v>
      </c>
      <c r="B7" s="33" t="s">
        <v>12</v>
      </c>
      <c r="C7" s="46">
        <v>14332000</v>
      </c>
      <c r="D7" s="50"/>
      <c r="E7" s="50"/>
      <c r="F7" s="50"/>
      <c r="G7" s="50"/>
      <c r="H7" s="18"/>
      <c r="I7" s="50">
        <v>2268000</v>
      </c>
      <c r="J7" s="50"/>
      <c r="K7" s="50">
        <f t="shared" ref="K7:K14" si="1">C7+D7+E7+F7+G7+H7+I7+J7</f>
        <v>16600000</v>
      </c>
    </row>
    <row r="8" spans="1:11">
      <c r="A8" s="32" t="s">
        <v>61</v>
      </c>
      <c r="B8" s="33" t="s">
        <v>60</v>
      </c>
      <c r="C8" s="46">
        <v>38200000</v>
      </c>
      <c r="D8" s="50"/>
      <c r="E8" s="50"/>
      <c r="F8" s="50"/>
      <c r="G8" s="50"/>
      <c r="H8" s="18"/>
      <c r="I8" s="50">
        <v>9200000</v>
      </c>
      <c r="J8" s="50"/>
      <c r="K8" s="50">
        <f t="shared" si="1"/>
        <v>47400000</v>
      </c>
    </row>
    <row r="9" spans="1:11">
      <c r="A9" s="32" t="s">
        <v>13</v>
      </c>
      <c r="B9" s="33" t="s">
        <v>14</v>
      </c>
      <c r="C9" s="46"/>
      <c r="D9" s="50"/>
      <c r="E9" s="50"/>
      <c r="F9" s="50"/>
      <c r="G9" s="50"/>
      <c r="H9" s="18"/>
      <c r="I9" s="50"/>
      <c r="J9" s="50"/>
      <c r="K9" s="50">
        <f t="shared" si="1"/>
        <v>0</v>
      </c>
    </row>
    <row r="10" spans="1:11">
      <c r="A10" s="32" t="s">
        <v>15</v>
      </c>
      <c r="B10" s="33" t="s">
        <v>16</v>
      </c>
      <c r="C10" s="46">
        <v>32000</v>
      </c>
      <c r="D10" s="50"/>
      <c r="E10" s="50"/>
      <c r="F10" s="50"/>
      <c r="G10" s="50"/>
      <c r="H10" s="18"/>
      <c r="I10" s="50">
        <v>68363.199999999997</v>
      </c>
      <c r="J10" s="50"/>
      <c r="K10" s="50">
        <f t="shared" si="1"/>
        <v>100363.2</v>
      </c>
    </row>
    <row r="11" spans="1:11">
      <c r="A11" s="32" t="s">
        <v>17</v>
      </c>
      <c r="B11" s="33" t="s">
        <v>18</v>
      </c>
      <c r="C11" s="46">
        <v>8216000</v>
      </c>
      <c r="D11" s="50"/>
      <c r="E11" s="50"/>
      <c r="F11" s="50"/>
      <c r="G11" s="50"/>
      <c r="H11" s="18"/>
      <c r="I11" s="50">
        <v>2084000</v>
      </c>
      <c r="J11" s="50"/>
      <c r="K11" s="50">
        <f t="shared" si="1"/>
        <v>10300000</v>
      </c>
    </row>
    <row r="12" spans="1:11">
      <c r="A12" s="32" t="s">
        <v>19</v>
      </c>
      <c r="B12" s="33" t="s">
        <v>20</v>
      </c>
      <c r="C12" s="46">
        <v>10050000</v>
      </c>
      <c r="D12" s="50"/>
      <c r="E12" s="50"/>
      <c r="F12" s="50"/>
      <c r="G12" s="50"/>
      <c r="H12" s="18"/>
      <c r="I12" s="50">
        <v>-450000</v>
      </c>
      <c r="J12" s="50"/>
      <c r="K12" s="50">
        <f t="shared" si="1"/>
        <v>9600000</v>
      </c>
    </row>
    <row r="13" spans="1:11">
      <c r="A13" s="32" t="s">
        <v>21</v>
      </c>
      <c r="B13" s="33" t="s">
        <v>22</v>
      </c>
      <c r="C13" s="46">
        <v>10300000</v>
      </c>
      <c r="D13" s="50"/>
      <c r="E13" s="50"/>
      <c r="F13" s="50"/>
      <c r="G13" s="50"/>
      <c r="H13" s="18"/>
      <c r="I13" s="50">
        <f>900000-1000000</f>
        <v>-100000</v>
      </c>
      <c r="J13" s="50"/>
      <c r="K13" s="50">
        <f t="shared" si="1"/>
        <v>10200000</v>
      </c>
    </row>
    <row r="14" spans="1:11">
      <c r="A14" s="32" t="s">
        <v>23</v>
      </c>
      <c r="B14" s="33" t="s">
        <v>24</v>
      </c>
      <c r="C14" s="46">
        <v>5647000</v>
      </c>
      <c r="D14" s="50"/>
      <c r="E14" s="50"/>
      <c r="F14" s="50"/>
      <c r="G14" s="50"/>
      <c r="H14" s="18"/>
      <c r="I14" s="50">
        <f>25000-447000</f>
        <v>-422000</v>
      </c>
      <c r="J14" s="50"/>
      <c r="K14" s="50">
        <f t="shared" si="1"/>
        <v>5225000</v>
      </c>
    </row>
    <row r="15" spans="1:11" ht="31.5">
      <c r="A15" s="34" t="s">
        <v>25</v>
      </c>
      <c r="B15" s="35" t="s">
        <v>26</v>
      </c>
      <c r="C15" s="47">
        <f>C16+C17+C18+C19+C20+C21+C22+C23</f>
        <v>24847932</v>
      </c>
      <c r="D15" s="51">
        <f>D16+D17+D18+D19+D20+D21+D22+D23</f>
        <v>0</v>
      </c>
      <c r="E15" s="51">
        <f t="shared" ref="E15:F15" si="2">E16+E17+E18+E19+E20+E21+E22+E23</f>
        <v>0</v>
      </c>
      <c r="F15" s="51">
        <f t="shared" si="2"/>
        <v>0</v>
      </c>
      <c r="G15" s="51">
        <f>G16+G17+G18+G19+G20+G21+G22+G23</f>
        <v>0</v>
      </c>
      <c r="H15" s="51">
        <f t="shared" ref="H15:J15" si="3">H16+H17+H18+H19+H20+H21+H22+H23</f>
        <v>0</v>
      </c>
      <c r="I15" s="51">
        <f t="shared" si="3"/>
        <v>3020223.6</v>
      </c>
      <c r="J15" s="51">
        <f t="shared" si="3"/>
        <v>0</v>
      </c>
      <c r="K15" s="51">
        <f>K16+K17+K18+K19+K20+K21+K22+K23</f>
        <v>27868155.600000001</v>
      </c>
    </row>
    <row r="16" spans="1:11">
      <c r="A16" s="32" t="s">
        <v>27</v>
      </c>
      <c r="B16" s="33" t="s">
        <v>28</v>
      </c>
      <c r="C16" s="46">
        <v>16620000</v>
      </c>
      <c r="D16" s="50"/>
      <c r="E16" s="50"/>
      <c r="F16" s="50"/>
      <c r="G16" s="50"/>
      <c r="H16" s="18"/>
      <c r="I16" s="50">
        <v>-1620000</v>
      </c>
      <c r="J16" s="50"/>
      <c r="K16" s="50">
        <f>C16+D16+E16+F16+G16+H16+I16+J16</f>
        <v>15000000</v>
      </c>
    </row>
    <row r="17" spans="1:11">
      <c r="A17" s="32" t="s">
        <v>29</v>
      </c>
      <c r="B17" s="33" t="s">
        <v>30</v>
      </c>
      <c r="C17" s="46">
        <v>1000000</v>
      </c>
      <c r="D17" s="50"/>
      <c r="E17" s="50"/>
      <c r="F17" s="50"/>
      <c r="G17" s="50"/>
      <c r="H17" s="18"/>
      <c r="I17" s="50">
        <v>1020000</v>
      </c>
      <c r="J17" s="50"/>
      <c r="K17" s="50">
        <f t="shared" ref="K17:K23" si="4">C17+D17+E17+F17+G17+H17+I17+J17</f>
        <v>2020000</v>
      </c>
    </row>
    <row r="18" spans="1:11">
      <c r="A18" s="32" t="s">
        <v>31</v>
      </c>
      <c r="B18" s="33" t="s">
        <v>63</v>
      </c>
      <c r="C18" s="46">
        <v>5064532</v>
      </c>
      <c r="D18" s="50"/>
      <c r="E18" s="50"/>
      <c r="F18" s="50"/>
      <c r="G18" s="50"/>
      <c r="H18" s="18"/>
      <c r="I18" s="50"/>
      <c r="J18" s="50"/>
      <c r="K18" s="50">
        <f t="shared" si="4"/>
        <v>5064532</v>
      </c>
    </row>
    <row r="19" spans="1:11">
      <c r="A19" s="32" t="s">
        <v>32</v>
      </c>
      <c r="B19" s="33" t="s">
        <v>33</v>
      </c>
      <c r="C19" s="46">
        <v>0</v>
      </c>
      <c r="D19" s="50"/>
      <c r="E19" s="50"/>
      <c r="F19" s="50"/>
      <c r="G19" s="50"/>
      <c r="H19" s="18"/>
      <c r="I19" s="50">
        <v>2477136.6</v>
      </c>
      <c r="J19" s="50"/>
      <c r="K19" s="50">
        <f t="shared" si="4"/>
        <v>2477136.6</v>
      </c>
    </row>
    <row r="20" spans="1:11" ht="30">
      <c r="A20" s="32" t="s">
        <v>34</v>
      </c>
      <c r="B20" s="33" t="s">
        <v>35</v>
      </c>
      <c r="C20" s="46">
        <v>115000</v>
      </c>
      <c r="D20" s="50"/>
      <c r="E20" s="50"/>
      <c r="F20" s="50"/>
      <c r="G20" s="50"/>
      <c r="H20" s="18"/>
      <c r="I20" s="50">
        <v>-41842</v>
      </c>
      <c r="J20" s="50"/>
      <c r="K20" s="50">
        <f t="shared" si="4"/>
        <v>73158</v>
      </c>
    </row>
    <row r="21" spans="1:11">
      <c r="A21" s="32" t="s">
        <v>36</v>
      </c>
      <c r="B21" s="33" t="s">
        <v>37</v>
      </c>
      <c r="C21" s="46">
        <v>398000</v>
      </c>
      <c r="D21" s="50"/>
      <c r="E21" s="50"/>
      <c r="F21" s="50"/>
      <c r="G21" s="50"/>
      <c r="H21" s="18"/>
      <c r="I21" s="50">
        <f>244158+61765+174206-126000</f>
        <v>354129</v>
      </c>
      <c r="J21" s="50"/>
      <c r="K21" s="50">
        <f t="shared" si="4"/>
        <v>752129</v>
      </c>
    </row>
    <row r="22" spans="1:11" ht="30">
      <c r="A22" s="32" t="s">
        <v>38</v>
      </c>
      <c r="B22" s="33" t="s">
        <v>39</v>
      </c>
      <c r="C22" s="46">
        <v>0</v>
      </c>
      <c r="D22" s="50"/>
      <c r="E22" s="50"/>
      <c r="F22" s="50"/>
      <c r="G22" s="50"/>
      <c r="H22" s="18"/>
      <c r="I22" s="50">
        <v>33000</v>
      </c>
      <c r="J22" s="50"/>
      <c r="K22" s="50">
        <f t="shared" si="4"/>
        <v>33000</v>
      </c>
    </row>
    <row r="23" spans="1:11">
      <c r="A23" s="32" t="s">
        <v>40</v>
      </c>
      <c r="B23" s="33" t="s">
        <v>41</v>
      </c>
      <c r="C23" s="46">
        <v>1650400</v>
      </c>
      <c r="D23" s="50"/>
      <c r="E23" s="50"/>
      <c r="F23" s="50"/>
      <c r="G23" s="50"/>
      <c r="H23" s="18"/>
      <c r="I23" s="50">
        <f>100000+141000+115000+441800</f>
        <v>797800</v>
      </c>
      <c r="J23" s="50"/>
      <c r="K23" s="50">
        <f t="shared" si="4"/>
        <v>2448200</v>
      </c>
    </row>
    <row r="24" spans="1:11" ht="31.5">
      <c r="A24" s="36" t="s">
        <v>42</v>
      </c>
      <c r="B24" s="37" t="s">
        <v>43</v>
      </c>
      <c r="C24" s="47">
        <f t="shared" ref="C24:K24" si="5">C5+C15</f>
        <v>502268932</v>
      </c>
      <c r="D24" s="51">
        <f t="shared" si="5"/>
        <v>0</v>
      </c>
      <c r="E24" s="51">
        <f t="shared" si="5"/>
        <v>0</v>
      </c>
      <c r="F24" s="51">
        <f t="shared" si="5"/>
        <v>0</v>
      </c>
      <c r="G24" s="51">
        <f t="shared" si="5"/>
        <v>0</v>
      </c>
      <c r="H24" s="51">
        <f t="shared" si="5"/>
        <v>0</v>
      </c>
      <c r="I24" s="51">
        <f>I5+I15</f>
        <v>17140546.760000002</v>
      </c>
      <c r="J24" s="51">
        <f t="shared" si="5"/>
        <v>0</v>
      </c>
      <c r="K24" s="51">
        <f>K5+K15</f>
        <v>519409478.75999999</v>
      </c>
    </row>
    <row r="25" spans="1:11" ht="31.5">
      <c r="A25" s="38" t="s">
        <v>44</v>
      </c>
      <c r="B25" s="37" t="s">
        <v>45</v>
      </c>
      <c r="C25" s="47">
        <f>C26+C27+C28+C29+C30</f>
        <v>440215293.30000001</v>
      </c>
      <c r="D25" s="51">
        <f t="shared" ref="D25:J25" si="6">D26+D27+D28+D29+D30</f>
        <v>6141567.4100000001</v>
      </c>
      <c r="E25" s="51">
        <f t="shared" si="6"/>
        <v>0</v>
      </c>
      <c r="F25" s="51">
        <f t="shared" si="6"/>
        <v>8283372.4499999993</v>
      </c>
      <c r="G25" s="51">
        <f t="shared" si="6"/>
        <v>10131200.720000001</v>
      </c>
      <c r="H25" s="51">
        <f t="shared" si="6"/>
        <v>5136997.38</v>
      </c>
      <c r="I25" s="51">
        <f t="shared" si="6"/>
        <v>-3712754.23</v>
      </c>
      <c r="J25" s="51">
        <f t="shared" si="6"/>
        <v>0</v>
      </c>
      <c r="K25" s="51">
        <f>K26+K27+K28+K29+K30</f>
        <v>466195677.02999997</v>
      </c>
    </row>
    <row r="26" spans="1:11" ht="15.75">
      <c r="A26" s="32" t="s">
        <v>46</v>
      </c>
      <c r="B26" s="39" t="s">
        <v>47</v>
      </c>
      <c r="C26" s="46"/>
      <c r="D26" s="50"/>
      <c r="E26" s="50"/>
      <c r="F26" s="50">
        <v>5732900</v>
      </c>
      <c r="G26" s="50"/>
      <c r="H26" s="50">
        <v>2343800</v>
      </c>
      <c r="I26" s="50">
        <v>3006414.1</v>
      </c>
      <c r="J26" s="18"/>
      <c r="K26" s="50">
        <f>C26+D26+E26+F26+G26+H26+I26+J26</f>
        <v>11083114.1</v>
      </c>
    </row>
    <row r="27" spans="1:11" ht="15.75">
      <c r="A27" s="38" t="s">
        <v>48</v>
      </c>
      <c r="B27" s="40" t="s">
        <v>49</v>
      </c>
      <c r="C27" s="46">
        <v>54074707.880000003</v>
      </c>
      <c r="D27" s="50">
        <f>218238.73+6000000-322436.46</f>
        <v>5895802.2700000005</v>
      </c>
      <c r="E27" s="50"/>
      <c r="F27" s="50">
        <f>3164600.28-689557.22-268504.59</f>
        <v>2206538.4699999997</v>
      </c>
      <c r="G27" s="50">
        <v>-687520.68</v>
      </c>
      <c r="H27" s="50">
        <f>102074.06</f>
        <v>102074.06</v>
      </c>
      <c r="I27" s="50">
        <f>-273550.73-1113320.56-5062103.5-275831.54</f>
        <v>-6724806.3300000001</v>
      </c>
      <c r="J27" s="18"/>
      <c r="K27" s="50">
        <f t="shared" ref="K27:K30" si="7">C27+D27+E27+F27+G27+H27+I27+J27</f>
        <v>54866795.670000009</v>
      </c>
    </row>
    <row r="28" spans="1:11" ht="15.75">
      <c r="A28" s="38" t="s">
        <v>50</v>
      </c>
      <c r="B28" s="40" t="s">
        <v>51</v>
      </c>
      <c r="C28" s="46">
        <v>367771585.42000002</v>
      </c>
      <c r="D28" s="50">
        <f>1049901.72-804136.58</f>
        <v>245765.14</v>
      </c>
      <c r="E28" s="50"/>
      <c r="F28" s="50">
        <v>343933.98</v>
      </c>
      <c r="G28" s="50">
        <f>26009+5930964+4361766</f>
        <v>10318739</v>
      </c>
      <c r="H28" s="50">
        <f>2771051.13+750000+448799.22-716807.63-561919.4</f>
        <v>2691123.32</v>
      </c>
      <c r="I28" s="50">
        <v>5638</v>
      </c>
      <c r="J28" s="18"/>
      <c r="K28" s="50">
        <f t="shared" si="7"/>
        <v>381376784.86000001</v>
      </c>
    </row>
    <row r="29" spans="1:11" ht="31.5">
      <c r="A29" s="38" t="s">
        <v>58</v>
      </c>
      <c r="B29" s="40" t="s">
        <v>59</v>
      </c>
      <c r="C29" s="46">
        <v>18369000</v>
      </c>
      <c r="D29" s="50"/>
      <c r="E29" s="50"/>
      <c r="F29" s="50"/>
      <c r="G29" s="50">
        <v>499982.4</v>
      </c>
      <c r="H29" s="50"/>
      <c r="I29" s="50"/>
      <c r="J29" s="18"/>
      <c r="K29" s="50">
        <f t="shared" si="7"/>
        <v>18868982.399999999</v>
      </c>
    </row>
    <row r="30" spans="1:11" ht="38.25">
      <c r="A30" s="38" t="s">
        <v>52</v>
      </c>
      <c r="B30" s="41" t="s">
        <v>53</v>
      </c>
      <c r="C30" s="46">
        <v>0</v>
      </c>
      <c r="D30" s="50"/>
      <c r="E30" s="50"/>
      <c r="F30" s="50"/>
      <c r="G30" s="50"/>
      <c r="H30" s="50"/>
      <c r="I30" s="18"/>
      <c r="J30" s="18"/>
      <c r="K30" s="50">
        <f t="shared" si="7"/>
        <v>0</v>
      </c>
    </row>
    <row r="31" spans="1:11">
      <c r="A31" s="42"/>
      <c r="B31" s="43" t="s">
        <v>54</v>
      </c>
      <c r="C31" s="47">
        <f>C24+C25</f>
        <v>942484225.29999995</v>
      </c>
      <c r="D31" s="51">
        <f t="shared" ref="D31:J31" si="8">D24+D25</f>
        <v>6141567.4100000001</v>
      </c>
      <c r="E31" s="51">
        <f t="shared" si="8"/>
        <v>0</v>
      </c>
      <c r="F31" s="51">
        <f t="shared" si="8"/>
        <v>8283372.4499999993</v>
      </c>
      <c r="G31" s="51">
        <f t="shared" si="8"/>
        <v>10131200.720000001</v>
      </c>
      <c r="H31" s="51">
        <f t="shared" si="8"/>
        <v>5136997.38</v>
      </c>
      <c r="I31" s="51">
        <f>I24+I25</f>
        <v>13427792.530000001</v>
      </c>
      <c r="J31" s="51">
        <f t="shared" si="8"/>
        <v>0</v>
      </c>
      <c r="K31" s="51">
        <f>K24+K25</f>
        <v>985605155.78999996</v>
      </c>
    </row>
    <row r="32" spans="1:11">
      <c r="A32" s="9"/>
      <c r="B32" s="10"/>
      <c r="C32" s="11"/>
      <c r="D32" s="11"/>
      <c r="E32" s="54"/>
      <c r="F32" s="54"/>
      <c r="G32" s="54"/>
      <c r="H32" s="11"/>
      <c r="I32" s="11"/>
      <c r="J32" s="11"/>
      <c r="K32" s="54"/>
    </row>
    <row r="33" spans="1:11" ht="15.75" thickBot="1">
      <c r="A33" s="13" t="s">
        <v>56</v>
      </c>
      <c r="B33" s="12"/>
      <c r="K33" s="52" t="s">
        <v>2</v>
      </c>
    </row>
    <row r="34" spans="1:11">
      <c r="A34" s="1" t="s">
        <v>3</v>
      </c>
      <c r="B34" s="1" t="s">
        <v>4</v>
      </c>
      <c r="C34" s="1" t="s">
        <v>55</v>
      </c>
      <c r="D34" s="2" t="s">
        <v>0</v>
      </c>
      <c r="E34" s="53" t="s">
        <v>0</v>
      </c>
      <c r="F34" s="53" t="s">
        <v>0</v>
      </c>
      <c r="G34" s="53" t="s">
        <v>0</v>
      </c>
      <c r="H34" s="2" t="s">
        <v>0</v>
      </c>
      <c r="I34" s="2" t="s">
        <v>0</v>
      </c>
      <c r="J34" s="2" t="s">
        <v>71</v>
      </c>
      <c r="K34" s="56" t="s">
        <v>62</v>
      </c>
    </row>
    <row r="35" spans="1:11" ht="64.5" thickBot="1">
      <c r="A35" s="5" t="s">
        <v>57</v>
      </c>
      <c r="B35" s="5" t="s">
        <v>57</v>
      </c>
      <c r="C35" s="5" t="s">
        <v>74</v>
      </c>
      <c r="D35" s="15" t="s">
        <v>65</v>
      </c>
      <c r="E35" s="48" t="s">
        <v>66</v>
      </c>
      <c r="F35" s="48" t="s">
        <v>67</v>
      </c>
      <c r="G35" s="48" t="s">
        <v>68</v>
      </c>
      <c r="H35" s="15" t="s">
        <v>69</v>
      </c>
      <c r="I35" s="15" t="s">
        <v>70</v>
      </c>
      <c r="J35" s="15" t="s">
        <v>72</v>
      </c>
      <c r="K35" s="44" t="s">
        <v>73</v>
      </c>
    </row>
    <row r="36" spans="1:11">
      <c r="A36" s="16" t="s">
        <v>75</v>
      </c>
      <c r="B36" s="16" t="s">
        <v>76</v>
      </c>
      <c r="C36" s="20">
        <v>2779446</v>
      </c>
      <c r="D36" s="21"/>
      <c r="E36" s="21"/>
      <c r="F36" s="21"/>
      <c r="G36" s="21"/>
      <c r="H36" s="21"/>
      <c r="I36" s="21">
        <v>97736.87</v>
      </c>
      <c r="J36" s="21"/>
      <c r="K36" s="57">
        <f>C36+D36+E36+F36+G36+H36+I36+J36</f>
        <v>2877182.87</v>
      </c>
    </row>
    <row r="37" spans="1:11">
      <c r="A37" s="16" t="s">
        <v>75</v>
      </c>
      <c r="B37" s="6" t="s">
        <v>77</v>
      </c>
      <c r="C37" s="20">
        <v>5176050</v>
      </c>
      <c r="D37" s="21"/>
      <c r="E37" s="21"/>
      <c r="F37" s="21"/>
      <c r="G37" s="21"/>
      <c r="H37" s="21"/>
      <c r="I37" s="21">
        <v>150955.56</v>
      </c>
      <c r="J37" s="21"/>
      <c r="K37" s="57">
        <f t="shared" ref="K37:K81" si="9">C37+D37+E37+F37+G37+H37+I37+J37</f>
        <v>5327005.5599999996</v>
      </c>
    </row>
    <row r="38" spans="1:11">
      <c r="A38" s="16" t="s">
        <v>75</v>
      </c>
      <c r="B38" s="6" t="s">
        <v>78</v>
      </c>
      <c r="C38" s="20">
        <v>9720139</v>
      </c>
      <c r="D38" s="21"/>
      <c r="E38" s="21"/>
      <c r="F38" s="21"/>
      <c r="G38" s="21">
        <v>346600</v>
      </c>
      <c r="H38" s="21">
        <v>500</v>
      </c>
      <c r="I38" s="21">
        <v>568716.88</v>
      </c>
      <c r="J38" s="21"/>
      <c r="K38" s="57">
        <f t="shared" si="9"/>
        <v>10635955.880000001</v>
      </c>
    </row>
    <row r="39" spans="1:11">
      <c r="A39" s="16" t="s">
        <v>75</v>
      </c>
      <c r="B39" s="6" t="s">
        <v>79</v>
      </c>
      <c r="C39" s="20">
        <v>284067</v>
      </c>
      <c r="D39" s="21"/>
      <c r="E39" s="21"/>
      <c r="F39" s="21"/>
      <c r="G39" s="21"/>
      <c r="H39" s="21"/>
      <c r="I39" s="21"/>
      <c r="J39" s="21"/>
      <c r="K39" s="57">
        <f t="shared" si="9"/>
        <v>284067</v>
      </c>
    </row>
    <row r="40" spans="1:11">
      <c r="A40" s="16" t="s">
        <v>75</v>
      </c>
      <c r="B40" s="6" t="s">
        <v>80</v>
      </c>
      <c r="C40" s="20">
        <v>10845200</v>
      </c>
      <c r="D40" s="21"/>
      <c r="E40" s="21"/>
      <c r="F40" s="21"/>
      <c r="G40" s="21">
        <v>233100</v>
      </c>
      <c r="H40" s="21"/>
      <c r="I40" s="21">
        <v>624950.11</v>
      </c>
      <c r="J40" s="21"/>
      <c r="K40" s="57">
        <f t="shared" si="9"/>
        <v>11703250.109999999</v>
      </c>
    </row>
    <row r="41" spans="1:11">
      <c r="A41" s="16" t="s">
        <v>75</v>
      </c>
      <c r="B41" s="6" t="s">
        <v>81</v>
      </c>
      <c r="C41" s="20"/>
      <c r="D41" s="21"/>
      <c r="E41" s="21"/>
      <c r="F41" s="21"/>
      <c r="G41" s="21"/>
      <c r="H41" s="21"/>
      <c r="I41" s="21"/>
      <c r="J41" s="21"/>
      <c r="K41" s="57">
        <f t="shared" si="9"/>
        <v>0</v>
      </c>
    </row>
    <row r="42" spans="1:11">
      <c r="A42" s="16" t="s">
        <v>75</v>
      </c>
      <c r="B42" s="6" t="s">
        <v>82</v>
      </c>
      <c r="C42" s="20">
        <v>2510000</v>
      </c>
      <c r="D42" s="21">
        <v>-200714.4</v>
      </c>
      <c r="E42" s="21">
        <v>15100000</v>
      </c>
      <c r="F42" s="21">
        <v>-1157011.3999999999</v>
      </c>
      <c r="G42" s="21">
        <v>-409251.4</v>
      </c>
      <c r="H42" s="21">
        <v>-88183</v>
      </c>
      <c r="I42" s="21">
        <v>-2145960.2599999998</v>
      </c>
      <c r="J42" s="21">
        <v>-901236.13</v>
      </c>
      <c r="K42" s="57">
        <f t="shared" si="9"/>
        <v>12707643.41</v>
      </c>
    </row>
    <row r="43" spans="1:11">
      <c r="A43" s="16" t="s">
        <v>75</v>
      </c>
      <c r="B43" s="6" t="s">
        <v>83</v>
      </c>
      <c r="C43" s="20">
        <v>70788703.060000002</v>
      </c>
      <c r="D43" s="21">
        <v>-6777108.5099999998</v>
      </c>
      <c r="E43" s="21"/>
      <c r="F43" s="21">
        <v>3920026.67</v>
      </c>
      <c r="G43" s="21">
        <v>3903420.23</v>
      </c>
      <c r="H43" s="21">
        <v>749533.86</v>
      </c>
      <c r="I43" s="21">
        <v>3206661.15</v>
      </c>
      <c r="J43" s="21"/>
      <c r="K43" s="57">
        <f t="shared" si="9"/>
        <v>75791236.460000008</v>
      </c>
    </row>
    <row r="44" spans="1:11">
      <c r="A44" s="24" t="s">
        <v>75</v>
      </c>
      <c r="B44" s="8" t="s">
        <v>86</v>
      </c>
      <c r="C44" s="14">
        <f>SUM(C36:C43)</f>
        <v>102103605.06</v>
      </c>
      <c r="D44" s="14">
        <f t="shared" ref="D44:K44" si="10">SUM(D36:D43)</f>
        <v>-6977822.9100000001</v>
      </c>
      <c r="E44" s="55">
        <f t="shared" si="10"/>
        <v>15100000</v>
      </c>
      <c r="F44" s="55">
        <f t="shared" si="10"/>
        <v>2763015.27</v>
      </c>
      <c r="G44" s="55">
        <f t="shared" si="10"/>
        <v>4073868.83</v>
      </c>
      <c r="H44" s="14">
        <f t="shared" si="10"/>
        <v>661850.86</v>
      </c>
      <c r="I44" s="14">
        <f t="shared" si="10"/>
        <v>2503060.31</v>
      </c>
      <c r="J44" s="14">
        <f t="shared" si="10"/>
        <v>-901236.13</v>
      </c>
      <c r="K44" s="55">
        <f t="shared" si="10"/>
        <v>119326341.29000001</v>
      </c>
    </row>
    <row r="45" spans="1:11">
      <c r="A45" s="6" t="s">
        <v>84</v>
      </c>
      <c r="B45" s="6" t="s">
        <v>85</v>
      </c>
      <c r="C45" s="20">
        <v>1026030</v>
      </c>
      <c r="D45" s="21">
        <v>25650</v>
      </c>
      <c r="E45" s="21"/>
      <c r="F45" s="21"/>
      <c r="G45" s="21"/>
      <c r="H45" s="21">
        <v>64770</v>
      </c>
      <c r="I45" s="21">
        <v>-176165.14</v>
      </c>
      <c r="J45" s="21"/>
      <c r="K45" s="57">
        <f t="shared" si="9"/>
        <v>940284.86</v>
      </c>
    </row>
    <row r="46" spans="1:11">
      <c r="A46" s="8" t="s">
        <v>84</v>
      </c>
      <c r="B46" s="8" t="s">
        <v>86</v>
      </c>
      <c r="C46" s="14">
        <f>C45</f>
        <v>1026030</v>
      </c>
      <c r="D46" s="14">
        <f t="shared" ref="D46:J46" si="11">D45</f>
        <v>25650</v>
      </c>
      <c r="E46" s="55">
        <f t="shared" si="11"/>
        <v>0</v>
      </c>
      <c r="F46" s="55">
        <f t="shared" si="11"/>
        <v>0</v>
      </c>
      <c r="G46" s="55">
        <f t="shared" si="11"/>
        <v>0</v>
      </c>
      <c r="H46" s="14">
        <f t="shared" si="11"/>
        <v>64770</v>
      </c>
      <c r="I46" s="14">
        <f t="shared" si="11"/>
        <v>-176165.14</v>
      </c>
      <c r="J46" s="14">
        <f t="shared" si="11"/>
        <v>0</v>
      </c>
      <c r="K46" s="58">
        <f t="shared" si="9"/>
        <v>940284.86</v>
      </c>
    </row>
    <row r="47" spans="1:11">
      <c r="A47" s="6" t="s">
        <v>92</v>
      </c>
      <c r="B47" s="6" t="s">
        <v>87</v>
      </c>
      <c r="C47" s="20">
        <v>411451.33</v>
      </c>
      <c r="D47" s="21">
        <v>1049901.72</v>
      </c>
      <c r="E47" s="21"/>
      <c r="F47" s="21"/>
      <c r="G47" s="21"/>
      <c r="H47" s="21"/>
      <c r="I47" s="21"/>
      <c r="J47" s="21"/>
      <c r="K47" s="57">
        <f t="shared" si="9"/>
        <v>1461353.05</v>
      </c>
    </row>
    <row r="48" spans="1:11">
      <c r="A48" s="6" t="s">
        <v>92</v>
      </c>
      <c r="B48" s="6" t="s">
        <v>88</v>
      </c>
      <c r="C48" s="20">
        <v>16135671</v>
      </c>
      <c r="D48" s="21"/>
      <c r="E48" s="21">
        <v>-335000</v>
      </c>
      <c r="F48" s="21">
        <v>-600000</v>
      </c>
      <c r="G48" s="21">
        <v>-300000</v>
      </c>
      <c r="H48" s="21"/>
      <c r="I48" s="21">
        <v>-5107120.12</v>
      </c>
      <c r="J48" s="21">
        <v>-436754.99</v>
      </c>
      <c r="K48" s="57">
        <f t="shared" si="9"/>
        <v>9356795.8899999987</v>
      </c>
    </row>
    <row r="49" spans="1:11">
      <c r="A49" s="6" t="s">
        <v>92</v>
      </c>
      <c r="B49" s="6" t="s">
        <v>89</v>
      </c>
      <c r="C49" s="20">
        <v>53387.08</v>
      </c>
      <c r="D49" s="21"/>
      <c r="E49" s="21"/>
      <c r="F49" s="21"/>
      <c r="G49" s="21"/>
      <c r="H49" s="21"/>
      <c r="I49" s="21">
        <v>-21510</v>
      </c>
      <c r="J49" s="21"/>
      <c r="K49" s="57">
        <f t="shared" si="9"/>
        <v>31877.08</v>
      </c>
    </row>
    <row r="50" spans="1:11">
      <c r="A50" s="6" t="s">
        <v>92</v>
      </c>
      <c r="B50" s="6" t="s">
        <v>90</v>
      </c>
      <c r="C50" s="20">
        <v>30974606.059999999</v>
      </c>
      <c r="D50" s="21">
        <v>167461.01</v>
      </c>
      <c r="E50" s="21">
        <v>-1200000</v>
      </c>
      <c r="F50" s="21">
        <v>-1200000</v>
      </c>
      <c r="G50" s="21">
        <v>-256907</v>
      </c>
      <c r="H50" s="21">
        <v>138994.4</v>
      </c>
      <c r="I50" s="21"/>
      <c r="J50" s="21"/>
      <c r="K50" s="57">
        <f t="shared" si="9"/>
        <v>28624154.469999999</v>
      </c>
    </row>
    <row r="51" spans="1:11">
      <c r="A51" s="6" t="s">
        <v>92</v>
      </c>
      <c r="B51" s="6" t="s">
        <v>91</v>
      </c>
      <c r="C51" s="20">
        <v>4477100</v>
      </c>
      <c r="D51" s="21"/>
      <c r="E51" s="21">
        <v>-1850000</v>
      </c>
      <c r="F51" s="21"/>
      <c r="G51" s="21">
        <v>-400000</v>
      </c>
      <c r="H51" s="21"/>
      <c r="I51" s="21">
        <v>-143508</v>
      </c>
      <c r="J51" s="21"/>
      <c r="K51" s="57">
        <f t="shared" si="9"/>
        <v>2083592</v>
      </c>
    </row>
    <row r="52" spans="1:11">
      <c r="A52" s="8" t="s">
        <v>92</v>
      </c>
      <c r="B52" s="8" t="s">
        <v>86</v>
      </c>
      <c r="C52" s="14">
        <f>SUM(C47:C51)</f>
        <v>52052215.469999999</v>
      </c>
      <c r="D52" s="14">
        <f t="shared" ref="D52:J52" si="12">SUM(D47:D51)</f>
        <v>1217362.73</v>
      </c>
      <c r="E52" s="55">
        <f t="shared" si="12"/>
        <v>-3385000</v>
      </c>
      <c r="F52" s="55">
        <f t="shared" si="12"/>
        <v>-1800000</v>
      </c>
      <c r="G52" s="55">
        <f t="shared" si="12"/>
        <v>-956907</v>
      </c>
      <c r="H52" s="14">
        <f t="shared" si="12"/>
        <v>138994.4</v>
      </c>
      <c r="I52" s="14">
        <f t="shared" si="12"/>
        <v>-5272138.12</v>
      </c>
      <c r="J52" s="14">
        <f t="shared" si="12"/>
        <v>-436754.99</v>
      </c>
      <c r="K52" s="58">
        <f t="shared" si="9"/>
        <v>41557772.489999995</v>
      </c>
    </row>
    <row r="53" spans="1:11">
      <c r="A53" s="6" t="s">
        <v>93</v>
      </c>
      <c r="B53" s="6" t="s">
        <v>94</v>
      </c>
      <c r="C53" s="20">
        <v>14360000</v>
      </c>
      <c r="D53" s="21">
        <v>175064.4</v>
      </c>
      <c r="E53" s="21">
        <v>-1147000</v>
      </c>
      <c r="F53" s="21">
        <v>244964.33</v>
      </c>
      <c r="G53" s="21">
        <v>-142543.44</v>
      </c>
      <c r="H53" s="21">
        <v>-441689.09</v>
      </c>
      <c r="I53" s="21">
        <v>-533612.02</v>
      </c>
      <c r="J53" s="21"/>
      <c r="K53" s="57">
        <f t="shared" si="9"/>
        <v>12515184.180000002</v>
      </c>
    </row>
    <row r="54" spans="1:11">
      <c r="A54" s="6" t="s">
        <v>93</v>
      </c>
      <c r="B54" s="6" t="s">
        <v>95</v>
      </c>
      <c r="C54" s="20">
        <v>13607430.76</v>
      </c>
      <c r="D54" s="21"/>
      <c r="E54" s="21">
        <v>-1610123.52</v>
      </c>
      <c r="F54" s="21">
        <v>4481648.79</v>
      </c>
      <c r="G54" s="21">
        <v>722327.4</v>
      </c>
      <c r="H54" s="21">
        <v>578633.6</v>
      </c>
      <c r="I54" s="21">
        <v>3355656.89</v>
      </c>
      <c r="J54" s="21">
        <v>742556.29</v>
      </c>
      <c r="K54" s="57">
        <f t="shared" si="9"/>
        <v>21878130.210000001</v>
      </c>
    </row>
    <row r="55" spans="1:11">
      <c r="A55" s="6" t="s">
        <v>93</v>
      </c>
      <c r="B55" s="6" t="s">
        <v>96</v>
      </c>
      <c r="C55" s="20">
        <v>48291215.539999999</v>
      </c>
      <c r="D55" s="21">
        <v>12837714.57</v>
      </c>
      <c r="E55" s="21">
        <v>-2166000</v>
      </c>
      <c r="F55" s="21">
        <v>599574.67000000004</v>
      </c>
      <c r="G55" s="21">
        <v>-441186.6</v>
      </c>
      <c r="H55" s="21">
        <v>-681165.71</v>
      </c>
      <c r="I55" s="21">
        <v>-1765316.99</v>
      </c>
      <c r="J55" s="21"/>
      <c r="K55" s="57">
        <f t="shared" si="9"/>
        <v>56674835.479999997</v>
      </c>
    </row>
    <row r="56" spans="1:11">
      <c r="A56" s="6" t="s">
        <v>93</v>
      </c>
      <c r="B56" s="6" t="s">
        <v>97</v>
      </c>
      <c r="C56" s="20">
        <v>15091220.359999999</v>
      </c>
      <c r="D56" s="21"/>
      <c r="E56" s="21"/>
      <c r="F56" s="21">
        <v>600000</v>
      </c>
      <c r="G56" s="21"/>
      <c r="H56" s="21">
        <v>1200000</v>
      </c>
      <c r="I56" s="21">
        <v>-292738.14</v>
      </c>
      <c r="J56" s="21">
        <v>-0.16</v>
      </c>
      <c r="K56" s="57">
        <f t="shared" si="9"/>
        <v>16598482.059999999</v>
      </c>
    </row>
    <row r="57" spans="1:11">
      <c r="A57" s="8" t="s">
        <v>93</v>
      </c>
      <c r="B57" s="8" t="s">
        <v>86</v>
      </c>
      <c r="C57" s="14">
        <f>SUM(C53:C56)</f>
        <v>91349866.659999996</v>
      </c>
      <c r="D57" s="14">
        <f t="shared" ref="D57:J57" si="13">SUM(D53:D56)</f>
        <v>13012778.970000001</v>
      </c>
      <c r="E57" s="55">
        <f t="shared" si="13"/>
        <v>-4923123.5199999996</v>
      </c>
      <c r="F57" s="55">
        <f t="shared" si="13"/>
        <v>5926187.79</v>
      </c>
      <c r="G57" s="55">
        <f t="shared" si="13"/>
        <v>138597.35999999999</v>
      </c>
      <c r="H57" s="14">
        <f t="shared" si="13"/>
        <v>655778.80000000005</v>
      </c>
      <c r="I57" s="14">
        <f t="shared" si="13"/>
        <v>763989.74000000011</v>
      </c>
      <c r="J57" s="14">
        <f t="shared" si="13"/>
        <v>742556.13</v>
      </c>
      <c r="K57" s="58">
        <f t="shared" si="9"/>
        <v>107666631.92999999</v>
      </c>
    </row>
    <row r="58" spans="1:11">
      <c r="A58" s="6" t="s">
        <v>98</v>
      </c>
      <c r="B58" s="6" t="s">
        <v>99</v>
      </c>
      <c r="C58" s="20">
        <v>183235706.68000001</v>
      </c>
      <c r="D58" s="21"/>
      <c r="E58" s="21">
        <v>-2016000</v>
      </c>
      <c r="F58" s="21">
        <v>-800000</v>
      </c>
      <c r="G58" s="21">
        <v>1361766</v>
      </c>
      <c r="H58" s="21">
        <v>-1240000</v>
      </c>
      <c r="I58" s="21"/>
      <c r="J58" s="17"/>
      <c r="K58" s="57">
        <f t="shared" si="9"/>
        <v>180541472.68000001</v>
      </c>
    </row>
    <row r="59" spans="1:11">
      <c r="A59" s="6" t="s">
        <v>98</v>
      </c>
      <c r="B59" s="6" t="s">
        <v>100</v>
      </c>
      <c r="C59" s="20">
        <v>312344733.94</v>
      </c>
      <c r="D59" s="21"/>
      <c r="E59" s="21">
        <v>-1684000</v>
      </c>
      <c r="F59" s="21">
        <v>531495.41</v>
      </c>
      <c r="G59" s="21">
        <v>5922659.7300000004</v>
      </c>
      <c r="H59" s="21">
        <v>1723200</v>
      </c>
      <c r="I59" s="21">
        <v>-267415.36</v>
      </c>
      <c r="J59" s="17">
        <v>-1736000</v>
      </c>
      <c r="K59" s="57">
        <f t="shared" si="9"/>
        <v>316834673.72000003</v>
      </c>
    </row>
    <row r="60" spans="1:11">
      <c r="A60" s="6" t="s">
        <v>98</v>
      </c>
      <c r="B60" s="6" t="s">
        <v>101</v>
      </c>
      <c r="C60" s="20">
        <v>57219528.979999997</v>
      </c>
      <c r="D60" s="21">
        <v>-8858400</v>
      </c>
      <c r="E60" s="21"/>
      <c r="F60" s="21"/>
      <c r="G60" s="21">
        <v>-1600000</v>
      </c>
      <c r="H60" s="21"/>
      <c r="I60" s="21">
        <v>-1609268.21</v>
      </c>
      <c r="J60" s="17"/>
      <c r="K60" s="57">
        <f t="shared" si="9"/>
        <v>45151860.769999996</v>
      </c>
    </row>
    <row r="61" spans="1:11">
      <c r="A61" s="6" t="s">
        <v>98</v>
      </c>
      <c r="B61" s="6" t="s">
        <v>102</v>
      </c>
      <c r="C61" s="20">
        <v>110000</v>
      </c>
      <c r="D61" s="21"/>
      <c r="E61" s="21"/>
      <c r="F61" s="21"/>
      <c r="G61" s="21"/>
      <c r="H61" s="21">
        <v>-500</v>
      </c>
      <c r="I61" s="21"/>
      <c r="J61" s="17"/>
      <c r="K61" s="57">
        <f t="shared" si="9"/>
        <v>109500</v>
      </c>
    </row>
    <row r="62" spans="1:11">
      <c r="A62" s="6" t="s">
        <v>98</v>
      </c>
      <c r="B62" s="6" t="s">
        <v>103</v>
      </c>
      <c r="C62" s="20">
        <v>2694966</v>
      </c>
      <c r="D62" s="21"/>
      <c r="E62" s="21">
        <v>-258000</v>
      </c>
      <c r="F62" s="21">
        <v>25000</v>
      </c>
      <c r="G62" s="21"/>
      <c r="H62" s="21">
        <v>17510</v>
      </c>
      <c r="I62" s="21"/>
      <c r="J62" s="17"/>
      <c r="K62" s="57">
        <f t="shared" si="9"/>
        <v>2479476</v>
      </c>
    </row>
    <row r="63" spans="1:11">
      <c r="A63" s="6" t="s">
        <v>98</v>
      </c>
      <c r="B63" s="6" t="s">
        <v>104</v>
      </c>
      <c r="C63" s="20">
        <v>23134833</v>
      </c>
      <c r="D63" s="21"/>
      <c r="E63" s="21"/>
      <c r="F63" s="21"/>
      <c r="G63" s="21"/>
      <c r="H63" s="21">
        <v>266800</v>
      </c>
      <c r="I63" s="21"/>
      <c r="J63" s="17"/>
      <c r="K63" s="57">
        <f t="shared" si="9"/>
        <v>23401633</v>
      </c>
    </row>
    <row r="64" spans="1:11">
      <c r="A64" s="8" t="s">
        <v>98</v>
      </c>
      <c r="B64" s="8" t="s">
        <v>86</v>
      </c>
      <c r="C64" s="14">
        <f>SUM(C58:C63)</f>
        <v>578739768.60000002</v>
      </c>
      <c r="D64" s="14">
        <f t="shared" ref="D64:J64" si="14">SUM(D58:D63)</f>
        <v>-8858400</v>
      </c>
      <c r="E64" s="55">
        <f t="shared" si="14"/>
        <v>-3958000</v>
      </c>
      <c r="F64" s="55">
        <f t="shared" si="14"/>
        <v>-243504.58999999997</v>
      </c>
      <c r="G64" s="55">
        <f t="shared" si="14"/>
        <v>5684425.7300000004</v>
      </c>
      <c r="H64" s="14">
        <f t="shared" si="14"/>
        <v>767010</v>
      </c>
      <c r="I64" s="14">
        <f t="shared" si="14"/>
        <v>-1876683.5699999998</v>
      </c>
      <c r="J64" s="14">
        <f t="shared" si="14"/>
        <v>-1736000</v>
      </c>
      <c r="K64" s="58">
        <f t="shared" si="9"/>
        <v>568518616.16999996</v>
      </c>
    </row>
    <row r="65" spans="1:11">
      <c r="A65" s="6" t="s">
        <v>105</v>
      </c>
      <c r="B65" s="6" t="s">
        <v>107</v>
      </c>
      <c r="C65" s="20">
        <v>39233247</v>
      </c>
      <c r="D65" s="21"/>
      <c r="E65" s="21">
        <v>-60000</v>
      </c>
      <c r="F65" s="21">
        <v>827000</v>
      </c>
      <c r="G65" s="21">
        <v>791215.8</v>
      </c>
      <c r="H65" s="21">
        <v>707470</v>
      </c>
      <c r="I65" s="21"/>
      <c r="J65" s="21"/>
      <c r="K65" s="57">
        <f t="shared" si="9"/>
        <v>41498932.799999997</v>
      </c>
    </row>
    <row r="66" spans="1:11">
      <c r="A66" s="6" t="s">
        <v>105</v>
      </c>
      <c r="B66" s="6" t="s">
        <v>106</v>
      </c>
      <c r="C66" s="20">
        <v>23504755</v>
      </c>
      <c r="D66" s="21"/>
      <c r="E66" s="21">
        <v>-50000</v>
      </c>
      <c r="F66" s="21"/>
      <c r="G66" s="21"/>
      <c r="H66" s="21"/>
      <c r="I66" s="21">
        <v>830258.32</v>
      </c>
      <c r="J66" s="21"/>
      <c r="K66" s="57">
        <f t="shared" si="9"/>
        <v>24285013.32</v>
      </c>
    </row>
    <row r="67" spans="1:11">
      <c r="A67" s="8" t="s">
        <v>105</v>
      </c>
      <c r="B67" s="8" t="s">
        <v>86</v>
      </c>
      <c r="C67" s="14">
        <f>SUM(C65:C66)</f>
        <v>62738002</v>
      </c>
      <c r="D67" s="14">
        <f t="shared" ref="D67:J67" si="15">SUM(D65:D66)</f>
        <v>0</v>
      </c>
      <c r="E67" s="55">
        <f t="shared" si="15"/>
        <v>-110000</v>
      </c>
      <c r="F67" s="55">
        <f t="shared" si="15"/>
        <v>827000</v>
      </c>
      <c r="G67" s="55">
        <f t="shared" si="15"/>
        <v>791215.8</v>
      </c>
      <c r="H67" s="14">
        <f t="shared" si="15"/>
        <v>707470</v>
      </c>
      <c r="I67" s="14">
        <f t="shared" si="15"/>
        <v>830258.32</v>
      </c>
      <c r="J67" s="14">
        <f t="shared" si="15"/>
        <v>0</v>
      </c>
      <c r="K67" s="58">
        <f t="shared" si="9"/>
        <v>65783946.119999997</v>
      </c>
    </row>
    <row r="68" spans="1:11">
      <c r="A68" s="6" t="s">
        <v>112</v>
      </c>
      <c r="B68" s="6" t="s">
        <v>108</v>
      </c>
      <c r="C68" s="20">
        <v>3367000</v>
      </c>
      <c r="D68" s="21"/>
      <c r="E68" s="21"/>
      <c r="F68" s="21"/>
      <c r="G68" s="21"/>
      <c r="H68" s="21"/>
      <c r="I68" s="21">
        <v>-1684.48</v>
      </c>
      <c r="J68" s="21"/>
      <c r="K68" s="57">
        <f t="shared" si="9"/>
        <v>3365315.52</v>
      </c>
    </row>
    <row r="69" spans="1:11">
      <c r="A69" s="6" t="s">
        <v>112</v>
      </c>
      <c r="B69" s="6" t="s">
        <v>109</v>
      </c>
      <c r="C69" s="22">
        <v>4871636.46</v>
      </c>
      <c r="D69" s="23">
        <v>-322436.46000000002</v>
      </c>
      <c r="E69" s="23"/>
      <c r="F69" s="21">
        <v>466740</v>
      </c>
      <c r="G69" s="21"/>
      <c r="H69" s="21">
        <v>2771051.13</v>
      </c>
      <c r="I69" s="21">
        <v>903480</v>
      </c>
      <c r="J69" s="21">
        <v>158680</v>
      </c>
      <c r="K69" s="57">
        <f t="shared" si="9"/>
        <v>8849151.129999999</v>
      </c>
    </row>
    <row r="70" spans="1:11">
      <c r="A70" s="6" t="s">
        <v>112</v>
      </c>
      <c r="B70" s="6" t="s">
        <v>110</v>
      </c>
      <c r="C70" s="20">
        <v>53903975.649999999</v>
      </c>
      <c r="D70" s="21">
        <v>-804136.58</v>
      </c>
      <c r="E70" s="21"/>
      <c r="F70" s="21">
        <v>343933.98</v>
      </c>
      <c r="G70" s="21"/>
      <c r="H70" s="21">
        <v>-829927.81</v>
      </c>
      <c r="I70" s="21"/>
      <c r="J70" s="21"/>
      <c r="K70" s="57">
        <f t="shared" si="9"/>
        <v>52613845.239999995</v>
      </c>
    </row>
    <row r="71" spans="1:11">
      <c r="A71" s="6" t="s">
        <v>112</v>
      </c>
      <c r="B71" s="6" t="s">
        <v>111</v>
      </c>
      <c r="C71" s="20">
        <v>100000</v>
      </c>
      <c r="D71" s="21"/>
      <c r="E71" s="21"/>
      <c r="F71" s="21"/>
      <c r="G71" s="21"/>
      <c r="H71" s="21"/>
      <c r="I71" s="21"/>
      <c r="J71" s="21"/>
      <c r="K71" s="57">
        <f t="shared" si="9"/>
        <v>100000</v>
      </c>
    </row>
    <row r="72" spans="1:11">
      <c r="A72" s="8" t="s">
        <v>112</v>
      </c>
      <c r="B72" s="8" t="s">
        <v>86</v>
      </c>
      <c r="C72" s="14">
        <f>SUM(C68:C71)</f>
        <v>62242612.109999999</v>
      </c>
      <c r="D72" s="14">
        <f t="shared" ref="D72:J72" si="16">SUM(D68:D71)</f>
        <v>-1126573.04</v>
      </c>
      <c r="E72" s="55">
        <f t="shared" si="16"/>
        <v>0</v>
      </c>
      <c r="F72" s="55">
        <f t="shared" si="16"/>
        <v>810673.98</v>
      </c>
      <c r="G72" s="55">
        <f t="shared" si="16"/>
        <v>0</v>
      </c>
      <c r="H72" s="14">
        <f t="shared" si="16"/>
        <v>1941123.3199999998</v>
      </c>
      <c r="I72" s="14">
        <f t="shared" si="16"/>
        <v>901795.52</v>
      </c>
      <c r="J72" s="14">
        <f t="shared" si="16"/>
        <v>158680</v>
      </c>
      <c r="K72" s="58">
        <f t="shared" si="9"/>
        <v>64928311.890000001</v>
      </c>
    </row>
    <row r="73" spans="1:11">
      <c r="A73" s="6" t="s">
        <v>113</v>
      </c>
      <c r="B73" s="6" t="s">
        <v>114</v>
      </c>
      <c r="C73" s="20">
        <v>700000</v>
      </c>
      <c r="D73" s="21">
        <v>-517848.5</v>
      </c>
      <c r="E73" s="21">
        <v>-182151.5</v>
      </c>
      <c r="F73" s="21"/>
      <c r="G73" s="21"/>
      <c r="H73" s="21"/>
      <c r="I73" s="21"/>
      <c r="J73" s="21"/>
      <c r="K73" s="57">
        <f t="shared" si="9"/>
        <v>0</v>
      </c>
    </row>
    <row r="74" spans="1:11">
      <c r="A74" s="6" t="s">
        <v>113</v>
      </c>
      <c r="B74" s="6" t="s">
        <v>115</v>
      </c>
      <c r="C74" s="20">
        <v>5028672.16</v>
      </c>
      <c r="D74" s="21">
        <v>9601236.8900000006</v>
      </c>
      <c r="E74" s="21">
        <v>182151.5</v>
      </c>
      <c r="F74" s="21"/>
      <c r="G74" s="21">
        <v>500000</v>
      </c>
      <c r="H74" s="21"/>
      <c r="I74" s="21">
        <v>-1386871.29</v>
      </c>
      <c r="J74" s="21"/>
      <c r="K74" s="57">
        <f t="shared" si="9"/>
        <v>13925189.260000002</v>
      </c>
    </row>
    <row r="75" spans="1:11">
      <c r="A75" s="8" t="s">
        <v>113</v>
      </c>
      <c r="B75" s="8" t="s">
        <v>86</v>
      </c>
      <c r="C75" s="14">
        <f>SUM(C73:C74)</f>
        <v>5728672.1600000001</v>
      </c>
      <c r="D75" s="14">
        <f t="shared" ref="D75:J75" si="17">SUM(D73:D74)</f>
        <v>9083388.3900000006</v>
      </c>
      <c r="E75" s="55">
        <f t="shared" si="17"/>
        <v>0</v>
      </c>
      <c r="F75" s="55">
        <f t="shared" si="17"/>
        <v>0</v>
      </c>
      <c r="G75" s="55">
        <f t="shared" si="17"/>
        <v>500000</v>
      </c>
      <c r="H75" s="14">
        <f t="shared" si="17"/>
        <v>0</v>
      </c>
      <c r="I75" s="14">
        <f t="shared" si="17"/>
        <v>-1386871.29</v>
      </c>
      <c r="J75" s="14">
        <f t="shared" si="17"/>
        <v>0</v>
      </c>
      <c r="K75" s="58">
        <f t="shared" si="9"/>
        <v>13925189.260000002</v>
      </c>
    </row>
    <row r="76" spans="1:11">
      <c r="A76" s="6" t="s">
        <v>118</v>
      </c>
      <c r="B76" s="6" t="s">
        <v>116</v>
      </c>
      <c r="C76" s="20">
        <v>624000</v>
      </c>
      <c r="D76" s="21"/>
      <c r="E76" s="21">
        <v>-624000</v>
      </c>
      <c r="F76" s="21"/>
      <c r="G76" s="21"/>
      <c r="H76" s="21"/>
      <c r="I76" s="21"/>
      <c r="J76" s="21"/>
      <c r="K76" s="57">
        <f t="shared" si="9"/>
        <v>0</v>
      </c>
    </row>
    <row r="77" spans="1:11">
      <c r="A77" s="6" t="s">
        <v>118</v>
      </c>
      <c r="B77" s="6" t="s">
        <v>117</v>
      </c>
      <c r="C77" s="20">
        <v>520000</v>
      </c>
      <c r="D77" s="21"/>
      <c r="E77" s="21"/>
      <c r="F77" s="21"/>
      <c r="G77" s="21"/>
      <c r="H77" s="21">
        <v>200000</v>
      </c>
      <c r="I77" s="21"/>
      <c r="J77" s="21"/>
      <c r="K77" s="57">
        <f t="shared" si="9"/>
        <v>720000</v>
      </c>
    </row>
    <row r="78" spans="1:11">
      <c r="A78" s="8" t="s">
        <v>118</v>
      </c>
      <c r="B78" s="8" t="s">
        <v>86</v>
      </c>
      <c r="C78" s="14">
        <f>SUM(C76:C77)</f>
        <v>1144000</v>
      </c>
      <c r="D78" s="14">
        <f t="shared" ref="D78:J78" si="18">SUM(D76:D77)</f>
        <v>0</v>
      </c>
      <c r="E78" s="55">
        <f t="shared" si="18"/>
        <v>-624000</v>
      </c>
      <c r="F78" s="55">
        <f t="shared" si="18"/>
        <v>0</v>
      </c>
      <c r="G78" s="55">
        <f t="shared" si="18"/>
        <v>0</v>
      </c>
      <c r="H78" s="14">
        <f t="shared" si="18"/>
        <v>200000</v>
      </c>
      <c r="I78" s="14">
        <f t="shared" si="18"/>
        <v>0</v>
      </c>
      <c r="J78" s="14">
        <f t="shared" si="18"/>
        <v>0</v>
      </c>
      <c r="K78" s="58">
        <f t="shared" si="9"/>
        <v>720000</v>
      </c>
    </row>
    <row r="79" spans="1:11">
      <c r="A79" s="6" t="s">
        <v>120</v>
      </c>
      <c r="B79" s="6" t="s">
        <v>119</v>
      </c>
      <c r="C79" s="20">
        <v>2500000</v>
      </c>
      <c r="D79" s="21">
        <v>-234816.73</v>
      </c>
      <c r="E79" s="21">
        <v>-2099876.48</v>
      </c>
      <c r="F79" s="21"/>
      <c r="G79" s="21">
        <v>-100000</v>
      </c>
      <c r="H79" s="21"/>
      <c r="I79" s="21"/>
      <c r="J79" s="21"/>
      <c r="K79" s="57">
        <f t="shared" si="9"/>
        <v>65306.790000000037</v>
      </c>
    </row>
    <row r="80" spans="1:11">
      <c r="A80" s="8" t="s">
        <v>120</v>
      </c>
      <c r="B80" s="8" t="s">
        <v>86</v>
      </c>
      <c r="C80" s="14">
        <f>C79</f>
        <v>2500000</v>
      </c>
      <c r="D80" s="14">
        <f t="shared" ref="D80:J80" si="19">D79</f>
        <v>-234816.73</v>
      </c>
      <c r="E80" s="55">
        <f t="shared" si="19"/>
        <v>-2099876.48</v>
      </c>
      <c r="F80" s="55">
        <f t="shared" si="19"/>
        <v>0</v>
      </c>
      <c r="G80" s="55">
        <f t="shared" si="19"/>
        <v>-100000</v>
      </c>
      <c r="H80" s="14">
        <f t="shared" si="19"/>
        <v>0</v>
      </c>
      <c r="I80" s="14">
        <f t="shared" si="19"/>
        <v>0</v>
      </c>
      <c r="J80" s="14">
        <f t="shared" si="19"/>
        <v>0</v>
      </c>
      <c r="K80" s="58">
        <f t="shared" si="9"/>
        <v>65306.790000000037</v>
      </c>
    </row>
    <row r="81" spans="1:11">
      <c r="A81" s="8"/>
      <c r="B81" s="7" t="s">
        <v>1</v>
      </c>
      <c r="C81" s="14">
        <f>C44+C46+C52+C57+C64+C67+C72+C75+C78+C80</f>
        <v>959624772.05999994</v>
      </c>
      <c r="D81" s="14">
        <f t="shared" ref="D81:J81" si="20">D44+D46+D52+D57+D64+D67+D72+D75+D78+D80</f>
        <v>6141567.4100000011</v>
      </c>
      <c r="E81" s="55">
        <f t="shared" si="20"/>
        <v>0</v>
      </c>
      <c r="F81" s="55">
        <f t="shared" si="20"/>
        <v>8283372.4500000011</v>
      </c>
      <c r="G81" s="55">
        <f t="shared" si="20"/>
        <v>10131200.720000001</v>
      </c>
      <c r="H81" s="14">
        <f t="shared" si="20"/>
        <v>5136997.38</v>
      </c>
      <c r="I81" s="14">
        <f t="shared" si="20"/>
        <v>-3712754.23</v>
      </c>
      <c r="J81" s="14">
        <f t="shared" si="20"/>
        <v>-2172754.9900000002</v>
      </c>
      <c r="K81" s="58">
        <f t="shared" si="9"/>
        <v>983432400.79999995</v>
      </c>
    </row>
  </sheetData>
  <mergeCells count="3">
    <mergeCell ref="A3:A4"/>
    <mergeCell ref="B3:B4"/>
    <mergeCell ref="B1:G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Доходы, 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2023-03-23T06:31:08Z</dcterms:modified>
</cp:coreProperties>
</file>